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640" yWindow="460" windowWidth="2612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E20" i="1"/>
  <c r="G10" i="1"/>
  <c r="G11" i="1"/>
  <c r="G14" i="1"/>
  <c r="F25" i="1"/>
  <c r="F44" i="1"/>
  <c r="F46" i="1"/>
  <c r="G6" i="1"/>
  <c r="G15" i="1"/>
  <c r="G30" i="1"/>
  <c r="G25" i="1"/>
  <c r="G44" i="1"/>
  <c r="G46" i="1"/>
  <c r="F37" i="1"/>
  <c r="E8" i="1"/>
  <c r="F8" i="1"/>
  <c r="F14" i="1"/>
  <c r="F15" i="1"/>
  <c r="G37" i="1"/>
  <c r="G42" i="1"/>
  <c r="E25" i="1"/>
  <c r="E37" i="1"/>
  <c r="E44" i="1"/>
  <c r="D8" i="1"/>
  <c r="D9" i="1"/>
  <c r="D14" i="1"/>
  <c r="D15" i="1"/>
  <c r="D25" i="1"/>
  <c r="D30" i="1"/>
  <c r="D37" i="1"/>
  <c r="D44" i="1"/>
  <c r="D46" i="1"/>
  <c r="E7" i="1"/>
  <c r="H42" i="1"/>
  <c r="E14" i="1"/>
  <c r="E15" i="1"/>
  <c r="E46" i="1"/>
  <c r="H30" i="1"/>
  <c r="H44" i="1"/>
</calcChain>
</file>

<file path=xl/sharedStrings.xml><?xml version="1.0" encoding="utf-8"?>
<sst xmlns="http://schemas.openxmlformats.org/spreadsheetml/2006/main" count="42" uniqueCount="42">
  <si>
    <t>Category</t>
  </si>
  <si>
    <t>Increase / Decrease</t>
  </si>
  <si>
    <t>Total Income</t>
  </si>
  <si>
    <t>Balance Available</t>
  </si>
  <si>
    <t>Office Expenses</t>
  </si>
  <si>
    <t>- Insurance</t>
  </si>
  <si>
    <t>- Meetings &amp; Events</t>
  </si>
  <si>
    <t>Total Office Expense</t>
  </si>
  <si>
    <t>Maintenance &amp; Repair</t>
  </si>
  <si>
    <t>- Misc</t>
  </si>
  <si>
    <t>Total Maintenance &amp; Repair</t>
  </si>
  <si>
    <t>Operating Fees</t>
  </si>
  <si>
    <t>- State Registration</t>
  </si>
  <si>
    <t>- Twin Lakes</t>
  </si>
  <si>
    <t>- Web Site</t>
  </si>
  <si>
    <t>Total Operating Fees</t>
  </si>
  <si>
    <t xml:space="preserve">Projected YE Available Bank Balance </t>
  </si>
  <si>
    <t>- Legal fees, taxes, unplanned</t>
  </si>
  <si>
    <t>TOTAL BUDGET &amp; CONTINGENCY</t>
  </si>
  <si>
    <t>Total Contingency (2020)</t>
  </si>
  <si>
    <t>- Legal</t>
  </si>
  <si>
    <t>Interest (CO Community Banks)</t>
  </si>
  <si>
    <t>2020 RESULTS</t>
  </si>
  <si>
    <t>Owners’ Assessment (2020) 32 lots @ $48/lot</t>
  </si>
  <si>
    <t>2020 Approved Budget</t>
  </si>
  <si>
    <t>- Bank (Checks, Safe Deposit Box)</t>
  </si>
  <si>
    <t>**Contingency ($2000)</t>
  </si>
  <si>
    <t xml:space="preserve">2021  PROPOSED BUDGET </t>
  </si>
  <si>
    <t>2021 Proposed Budget</t>
  </si>
  <si>
    <t>Anticipated collection of late dues and fees</t>
  </si>
  <si>
    <t>***RETAINED CONTINGENCY (2021)</t>
  </si>
  <si>
    <t xml:space="preserve"> Projected to YE 2020</t>
  </si>
  <si>
    <t>Checking Account (Year end)</t>
  </si>
  <si>
    <t>Owners’ Assessment (2021) 32 lots @ $48/lot</t>
  </si>
  <si>
    <t xml:space="preserve">*Tract B Fee (2020) 20 bedrooms @ $8.00/Bdrm; </t>
  </si>
  <si>
    <t xml:space="preserve">*Tract B Fee (2021) 20 bedrooms @ $8.00/Bdrm; </t>
  </si>
  <si>
    <t>- Supplies, Stamps &amp; Copying</t>
  </si>
  <si>
    <t>2020 Income &amp; Expenditures (9/23/2020)</t>
  </si>
  <si>
    <t>GWEOA 2021 Budget (Approved:)                                        2020 Actuals and BOD Proposed 2020 Budget</t>
  </si>
  <si>
    <t>- Post Office (Box, Mailings)</t>
  </si>
  <si>
    <t>*Tract B fee is 1/6 of lot assessment multiplied by number of condominium bedrooms. **The 2020 budget preserves $2000 as a contingency for unplanned items. ***The 2021 budget retains the proviously established contingency ($2000).</t>
  </si>
  <si>
    <t>Last Update: 9/24/2020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</si>
</sst>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sz val="10"/>
      <color rgb="FF453CCC"/>
      <name val="Arial"/>
    </font>
    <font>
      <sz val="10"/>
      <color theme="1"/>
      <name val="Arial"/>
    </font>
    <font>
      <b/>
      <sz val="10"/>
      <color rgb="FF453CCC"/>
      <name val="Arial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000000"/>
      </bottom>
      <diagonal/>
    </border>
    <border>
      <left/>
      <right style="medium">
        <color rgb="FFC1C1C1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C1C1C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C1C1C1"/>
      </top>
      <bottom/>
      <diagonal/>
    </border>
    <border>
      <left/>
      <right style="medium">
        <color auto="1"/>
      </right>
      <top style="medium">
        <color rgb="FFC1C1C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/>
      <bottom style="medium">
        <color rgb="FFC1C1C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6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8" fontId="1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8" fontId="1" fillId="0" borderId="12" xfId="0" applyNumberFormat="1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8" fontId="3" fillId="2" borderId="16" xfId="0" applyNumberFormat="1" applyFont="1" applyFill="1" applyBorder="1" applyAlignment="1">
      <alignment vertical="center" wrapText="1"/>
    </xf>
    <xf numFmtId="8" fontId="3" fillId="2" borderId="17" xfId="0" applyNumberFormat="1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164" fontId="3" fillId="0" borderId="27" xfId="0" applyNumberFormat="1" applyFont="1" applyBorder="1" applyAlignment="1">
      <alignment horizontal="right" vertical="center" wrapText="1"/>
    </xf>
    <xf numFmtId="0" fontId="0" fillId="0" borderId="0" xfId="0" applyAlignment="1"/>
    <xf numFmtId="8" fontId="1" fillId="0" borderId="39" xfId="0" applyNumberFormat="1" applyFont="1" applyBorder="1" applyAlignment="1">
      <alignment vertical="center" wrapText="1"/>
    </xf>
    <xf numFmtId="8" fontId="1" fillId="2" borderId="17" xfId="0" applyNumberFormat="1" applyFont="1" applyFill="1" applyBorder="1" applyAlignment="1">
      <alignment vertical="center" wrapText="1"/>
    </xf>
    <xf numFmtId="8" fontId="1" fillId="2" borderId="35" xfId="0" applyNumberFormat="1" applyFont="1" applyFill="1" applyBorder="1" applyAlignment="1">
      <alignment vertical="center" wrapText="1"/>
    </xf>
    <xf numFmtId="8" fontId="1" fillId="0" borderId="5" xfId="0" applyNumberFormat="1" applyFont="1" applyBorder="1" applyAlignment="1">
      <alignment horizontal="right" vertical="center" wrapText="1"/>
    </xf>
    <xf numFmtId="8" fontId="1" fillId="0" borderId="12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vertical="center" wrapText="1"/>
    </xf>
    <xf numFmtId="8" fontId="2" fillId="0" borderId="12" xfId="0" applyNumberFormat="1" applyFont="1" applyBorder="1" applyAlignment="1">
      <alignment vertical="center" wrapText="1"/>
    </xf>
    <xf numFmtId="8" fontId="1" fillId="0" borderId="34" xfId="0" applyNumberFormat="1" applyFont="1" applyBorder="1" applyAlignment="1">
      <alignment horizontal="right" vertical="center" wrapText="1"/>
    </xf>
    <xf numFmtId="8" fontId="1" fillId="0" borderId="40" xfId="0" applyNumberFormat="1" applyFont="1" applyBorder="1" applyAlignment="1">
      <alignment vertical="center" wrapText="1"/>
    </xf>
    <xf numFmtId="8" fontId="3" fillId="0" borderId="28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vertical="center" wrapText="1"/>
    </xf>
    <xf numFmtId="8" fontId="3" fillId="0" borderId="27" xfId="0" applyNumberFormat="1" applyFont="1" applyBorder="1" applyAlignment="1">
      <alignment horizontal="right" vertical="center" wrapText="1"/>
    </xf>
    <xf numFmtId="8" fontId="1" fillId="0" borderId="27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3" fillId="2" borderId="18" xfId="0" applyNumberFormat="1" applyFont="1" applyFill="1" applyBorder="1" applyAlignment="1">
      <alignment horizontal="right" vertical="center" wrapText="1"/>
    </xf>
    <xf numFmtId="8" fontId="3" fillId="2" borderId="19" xfId="0" applyNumberFormat="1" applyFont="1" applyFill="1" applyBorder="1" applyAlignment="1">
      <alignment vertical="center" wrapText="1"/>
    </xf>
    <xf numFmtId="8" fontId="2" fillId="0" borderId="28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vertical="center" wrapText="1"/>
    </xf>
    <xf numFmtId="8" fontId="4" fillId="0" borderId="18" xfId="0" applyNumberFormat="1" applyFont="1" applyFill="1" applyBorder="1" applyAlignment="1">
      <alignment vertical="center" wrapText="1"/>
    </xf>
    <xf numFmtId="8" fontId="4" fillId="0" borderId="19" xfId="0" applyNumberFormat="1" applyFont="1" applyFill="1" applyBorder="1" applyAlignment="1">
      <alignment vertical="center" wrapText="1"/>
    </xf>
    <xf numFmtId="8" fontId="2" fillId="0" borderId="27" xfId="0" applyNumberFormat="1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vertical="center" wrapText="1"/>
    </xf>
    <xf numFmtId="8" fontId="4" fillId="2" borderId="16" xfId="0" applyNumberFormat="1" applyFont="1" applyFill="1" applyBorder="1" applyAlignment="1">
      <alignment vertical="center" wrapText="1"/>
    </xf>
    <xf numFmtId="8" fontId="4" fillId="2" borderId="17" xfId="0" applyNumberFormat="1" applyFont="1" applyFill="1" applyBorder="1" applyAlignment="1">
      <alignment vertical="center" wrapText="1"/>
    </xf>
    <xf numFmtId="8" fontId="2" fillId="2" borderId="17" xfId="0" applyNumberFormat="1" applyFont="1" applyFill="1" applyBorder="1" applyAlignment="1">
      <alignment vertical="center" wrapText="1"/>
    </xf>
    <xf numFmtId="8" fontId="1" fillId="2" borderId="19" xfId="0" applyNumberFormat="1" applyFont="1" applyFill="1" applyBorder="1" applyAlignment="1">
      <alignment horizontal="right" vertical="center" wrapText="1"/>
    </xf>
    <xf numFmtId="8" fontId="2" fillId="2" borderId="17" xfId="0" applyNumberFormat="1" applyFont="1" applyFill="1" applyBorder="1" applyAlignment="1">
      <alignment horizontal="right"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3" xfId="0" applyNumberFormat="1" applyFont="1" applyBorder="1" applyAlignment="1">
      <alignment vertical="center" wrapText="1"/>
    </xf>
    <xf numFmtId="8" fontId="3" fillId="0" borderId="34" xfId="0" applyNumberFormat="1" applyFont="1" applyBorder="1" applyAlignment="1">
      <alignment horizontal="right" vertical="center" wrapText="1"/>
    </xf>
    <xf numFmtId="8" fontId="3" fillId="2" borderId="34" xfId="0" applyNumberFormat="1" applyFont="1" applyFill="1" applyBorder="1" applyAlignment="1">
      <alignment horizontal="right" vertical="center" wrapText="1"/>
    </xf>
    <xf numFmtId="8" fontId="3" fillId="0" borderId="31" xfId="0" applyNumberFormat="1" applyFont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right" vertical="center" wrapText="1"/>
    </xf>
    <xf numFmtId="8" fontId="3" fillId="2" borderId="28" xfId="0" applyNumberFormat="1" applyFont="1" applyFill="1" applyBorder="1" applyAlignment="1">
      <alignment horizontal="right" vertical="center" wrapText="1"/>
    </xf>
    <xf numFmtId="8" fontId="3" fillId="2" borderId="19" xfId="0" applyNumberFormat="1" applyFont="1" applyFill="1" applyBorder="1" applyAlignment="1">
      <alignment horizontal="right" vertical="center" wrapText="1"/>
    </xf>
    <xf numFmtId="8" fontId="4" fillId="2" borderId="18" xfId="0" applyNumberFormat="1" applyFont="1" applyFill="1" applyBorder="1" applyAlignment="1">
      <alignment vertical="center" wrapText="1"/>
    </xf>
    <xf numFmtId="8" fontId="4" fillId="2" borderId="19" xfId="0" applyNumberFormat="1" applyFont="1" applyFill="1" applyBorder="1" applyAlignment="1">
      <alignment vertical="center" wrapText="1"/>
    </xf>
    <xf numFmtId="8" fontId="3" fillId="0" borderId="29" xfId="0" applyNumberFormat="1" applyFont="1" applyBorder="1" applyAlignment="1">
      <alignment vertical="center" wrapText="1"/>
    </xf>
    <xf numFmtId="8" fontId="1" fillId="0" borderId="3" xfId="0" applyNumberFormat="1" applyFont="1" applyBorder="1" applyAlignment="1">
      <alignment vertical="center" wrapText="1"/>
    </xf>
    <xf numFmtId="8" fontId="3" fillId="2" borderId="20" xfId="0" applyNumberFormat="1" applyFont="1" applyFill="1" applyBorder="1" applyAlignment="1">
      <alignment vertical="center" wrapText="1"/>
    </xf>
    <xf numFmtId="8" fontId="4" fillId="2" borderId="21" xfId="0" applyNumberFormat="1" applyFont="1" applyFill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9" fillId="2" borderId="17" xfId="0" applyNumberFormat="1" applyFont="1" applyFill="1" applyBorder="1" applyAlignment="1">
      <alignment vertical="center" wrapText="1"/>
    </xf>
    <xf numFmtId="8" fontId="1" fillId="2" borderId="16" xfId="0" applyNumberFormat="1" applyFont="1" applyFill="1" applyBorder="1" applyAlignment="1">
      <alignment vertical="center" wrapText="1"/>
    </xf>
    <xf numFmtId="8" fontId="1" fillId="2" borderId="28" xfId="0" applyNumberFormat="1" applyFont="1" applyFill="1" applyBorder="1" applyAlignment="1">
      <alignment horizontal="right" vertical="center" wrapText="1"/>
    </xf>
    <xf numFmtId="8" fontId="3" fillId="0" borderId="16" xfId="0" applyNumberFormat="1" applyFont="1" applyFill="1" applyBorder="1" applyAlignment="1">
      <alignment vertical="center" wrapText="1"/>
    </xf>
    <xf numFmtId="8" fontId="4" fillId="0" borderId="16" xfId="0" applyNumberFormat="1" applyFont="1" applyFill="1" applyBorder="1" applyAlignment="1">
      <alignment vertical="center" wrapText="1"/>
    </xf>
    <xf numFmtId="8" fontId="3" fillId="0" borderId="18" xfId="0" applyNumberFormat="1" applyFont="1" applyFill="1" applyBorder="1" applyAlignment="1">
      <alignment horizontal="right" vertical="center" wrapText="1"/>
    </xf>
    <xf numFmtId="8" fontId="3" fillId="2" borderId="27" xfId="0" applyNumberFormat="1" applyFont="1" applyFill="1" applyBorder="1" applyAlignment="1">
      <alignment horizontal="right" vertical="center" wrapText="1"/>
    </xf>
    <xf numFmtId="8" fontId="1" fillId="2" borderId="5" xfId="0" applyNumberFormat="1" applyFont="1" applyFill="1" applyBorder="1" applyAlignment="1">
      <alignment vertical="center" wrapText="1"/>
    </xf>
    <xf numFmtId="8" fontId="1" fillId="2" borderId="12" xfId="0" applyNumberFormat="1" applyFont="1" applyFill="1" applyBorder="1" applyAlignment="1">
      <alignment vertical="center" wrapText="1"/>
    </xf>
    <xf numFmtId="8" fontId="3" fillId="0" borderId="17" xfId="0" applyNumberFormat="1" applyFont="1" applyBorder="1" applyAlignment="1">
      <alignment horizontal="right" vertical="center" wrapText="1"/>
    </xf>
    <xf numFmtId="0" fontId="8" fillId="2" borderId="26" xfId="0" applyFont="1" applyFill="1" applyBorder="1" applyAlignment="1">
      <alignment vertical="center" wrapText="1"/>
    </xf>
    <xf numFmtId="8" fontId="3" fillId="2" borderId="27" xfId="0" applyNumberFormat="1" applyFont="1" applyFill="1" applyBorder="1" applyAlignment="1">
      <alignment vertical="center" wrapText="1"/>
    </xf>
    <xf numFmtId="8" fontId="3" fillId="2" borderId="34" xfId="0" applyNumberFormat="1" applyFont="1" applyFill="1" applyBorder="1" applyAlignment="1">
      <alignment vertical="center" wrapText="1"/>
    </xf>
    <xf numFmtId="8" fontId="3" fillId="2" borderId="43" xfId="0" applyNumberFormat="1" applyFont="1" applyFill="1" applyBorder="1" applyAlignment="1">
      <alignment vertical="center" wrapText="1"/>
    </xf>
    <xf numFmtId="8" fontId="3" fillId="2" borderId="29" xfId="0" applyNumberFormat="1" applyFont="1" applyFill="1" applyBorder="1" applyAlignment="1">
      <alignment horizontal="right" vertical="center" wrapText="1"/>
    </xf>
    <xf numFmtId="8" fontId="3" fillId="0" borderId="41" xfId="0" applyNumberFormat="1" applyFont="1" applyFill="1" applyBorder="1" applyAlignment="1">
      <alignment vertical="center" wrapText="1"/>
    </xf>
    <xf numFmtId="8" fontId="4" fillId="0" borderId="38" xfId="0" applyNumberFormat="1" applyFont="1" applyFill="1" applyBorder="1" applyAlignment="1">
      <alignment horizontal="right" vertical="center" wrapText="1"/>
    </xf>
    <xf numFmtId="8" fontId="4" fillId="0" borderId="44" xfId="0" applyNumberFormat="1" applyFont="1" applyFill="1" applyBorder="1" applyAlignment="1">
      <alignment vertical="center" wrapText="1"/>
    </xf>
    <xf numFmtId="8" fontId="4" fillId="0" borderId="31" xfId="0" applyNumberFormat="1" applyFont="1" applyFill="1" applyBorder="1" applyAlignment="1">
      <alignment vertical="center" wrapText="1"/>
    </xf>
    <xf numFmtId="8" fontId="1" fillId="2" borderId="9" xfId="0" applyNumberFormat="1" applyFont="1" applyFill="1" applyBorder="1" applyAlignment="1">
      <alignment vertical="center" wrapText="1"/>
    </xf>
    <xf numFmtId="8" fontId="1" fillId="2" borderId="23" xfId="0" applyNumberFormat="1" applyFont="1" applyFill="1" applyBorder="1" applyAlignment="1">
      <alignment vertical="center" wrapText="1"/>
    </xf>
    <xf numFmtId="8" fontId="1" fillId="2" borderId="9" xfId="0" applyNumberFormat="1" applyFont="1" applyFill="1" applyBorder="1" applyAlignment="1">
      <alignment horizontal="left" vertical="center" wrapText="1"/>
    </xf>
    <xf numFmtId="8" fontId="1" fillId="2" borderId="30" xfId="0" applyNumberFormat="1" applyFont="1" applyFill="1" applyBorder="1" applyAlignment="1">
      <alignment horizontal="left" vertical="center" wrapText="1"/>
    </xf>
    <xf numFmtId="8" fontId="1" fillId="0" borderId="7" xfId="0" applyNumberFormat="1" applyFont="1" applyBorder="1" applyAlignment="1">
      <alignment vertical="center" wrapText="1"/>
    </xf>
    <xf numFmtId="8" fontId="1" fillId="0" borderId="2" xfId="0" applyNumberFormat="1" applyFont="1" applyBorder="1" applyAlignment="1">
      <alignment vertical="center" wrapText="1"/>
    </xf>
    <xf numFmtId="8" fontId="2" fillId="2" borderId="7" xfId="0" applyNumberFormat="1" applyFont="1" applyFill="1" applyBorder="1" applyAlignment="1">
      <alignment vertical="center" wrapText="1"/>
    </xf>
    <xf numFmtId="8" fontId="2" fillId="2" borderId="2" xfId="0" applyNumberFormat="1" applyFont="1" applyFill="1" applyBorder="1" applyAlignment="1">
      <alignment vertical="center" wrapText="1"/>
    </xf>
    <xf numFmtId="8" fontId="2" fillId="0" borderId="7" xfId="0" applyNumberFormat="1" applyFont="1" applyBorder="1" applyAlignment="1">
      <alignment vertical="center" wrapText="1"/>
    </xf>
    <xf numFmtId="8" fontId="2" fillId="0" borderId="2" xfId="0" applyNumberFormat="1" applyFont="1" applyBorder="1" applyAlignment="1">
      <alignment vertical="center" wrapText="1"/>
    </xf>
    <xf numFmtId="8" fontId="1" fillId="0" borderId="10" xfId="0" applyNumberFormat="1" applyFont="1" applyBorder="1" applyAlignment="1">
      <alignment vertical="center" wrapText="1"/>
    </xf>
    <xf numFmtId="8" fontId="1" fillId="0" borderId="24" xfId="0" applyNumberFormat="1" applyFont="1" applyBorder="1" applyAlignment="1">
      <alignment vertical="center" wrapText="1"/>
    </xf>
    <xf numFmtId="8" fontId="1" fillId="0" borderId="8" xfId="0" applyNumberFormat="1" applyFont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3" xfId="0" applyNumberFormat="1" applyFont="1" applyBorder="1" applyAlignment="1">
      <alignment vertical="center" wrapText="1"/>
    </xf>
    <xf numFmtId="8" fontId="1" fillId="0" borderId="9" xfId="0" quotePrefix="1" applyNumberFormat="1" applyFont="1" applyBorder="1" applyAlignment="1">
      <alignment vertical="center" wrapText="1"/>
    </xf>
    <xf numFmtId="8" fontId="2" fillId="0" borderId="9" xfId="0" applyNumberFormat="1" applyFont="1" applyBorder="1" applyAlignment="1">
      <alignment vertical="center" wrapText="1"/>
    </xf>
    <xf numFmtId="8" fontId="2" fillId="0" borderId="23" xfId="0" applyNumberFormat="1" applyFont="1" applyBorder="1" applyAlignment="1">
      <alignment vertical="center" wrapText="1"/>
    </xf>
    <xf numFmtId="8" fontId="2" fillId="0" borderId="11" xfId="0" applyNumberFormat="1" applyFont="1" applyBorder="1" applyAlignment="1">
      <alignment vertical="center" wrapText="1"/>
    </xf>
    <xf numFmtId="8" fontId="7" fillId="0" borderId="7" xfId="0" applyNumberFormat="1" applyFont="1" applyBorder="1" applyAlignment="1">
      <alignment horizontal="left" vertical="center" wrapText="1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8" fontId="1" fillId="0" borderId="36" xfId="0" applyNumberFormat="1" applyFont="1" applyBorder="1" applyAlignment="1">
      <alignment horizontal="left" vertical="center" wrapText="1"/>
    </xf>
    <xf numFmtId="8" fontId="1" fillId="0" borderId="17" xfId="0" applyNumberFormat="1" applyFont="1" applyBorder="1" applyAlignment="1">
      <alignment horizontal="left" vertical="center" wrapText="1"/>
    </xf>
    <xf numFmtId="8" fontId="1" fillId="0" borderId="37" xfId="0" applyNumberFormat="1" applyFont="1" applyBorder="1" applyAlignment="1">
      <alignment horizontal="center" vertical="center" wrapText="1"/>
    </xf>
    <xf numFmtId="8" fontId="1" fillId="0" borderId="38" xfId="0" applyNumberFormat="1" applyFont="1" applyBorder="1" applyAlignment="1">
      <alignment horizontal="center" vertical="center" wrapText="1"/>
    </xf>
    <xf numFmtId="8" fontId="1" fillId="0" borderId="9" xfId="0" applyNumberFormat="1" applyFont="1" applyBorder="1" applyAlignment="1">
      <alignment horizontal="left" vertical="center" wrapText="1"/>
    </xf>
    <xf numFmtId="8" fontId="1" fillId="0" borderId="30" xfId="0" applyNumberFormat="1" applyFont="1" applyBorder="1" applyAlignment="1">
      <alignment horizontal="left" vertical="center" wrapText="1"/>
    </xf>
    <xf numFmtId="8" fontId="1" fillId="0" borderId="32" xfId="0" applyNumberFormat="1" applyFont="1" applyBorder="1" applyAlignment="1">
      <alignment vertical="center" wrapText="1"/>
    </xf>
    <xf numFmtId="8" fontId="1" fillId="0" borderId="33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8" fontId="2" fillId="0" borderId="45" xfId="0" applyNumberFormat="1" applyFont="1" applyBorder="1" applyAlignment="1">
      <alignment vertical="center" wrapText="1"/>
    </xf>
    <xf numFmtId="8" fontId="1" fillId="0" borderId="31" xfId="0" applyNumberFormat="1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vertical="center" wrapText="1"/>
    </xf>
    <xf numFmtId="8" fontId="1" fillId="0" borderId="5" xfId="0" applyNumberFormat="1" applyFont="1" applyFill="1" applyBorder="1" applyAlignment="1">
      <alignment vertical="center" wrapText="1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48"/>
  <sheetViews>
    <sheetView tabSelected="1" showRuler="0" workbookViewId="0">
      <selection activeCell="L39" sqref="L39"/>
    </sheetView>
  </sheetViews>
  <sheetFormatPr baseColWidth="10" defaultRowHeight="15" x14ac:dyDescent="0"/>
  <cols>
    <col min="3" max="3" width="18.83203125" customWidth="1"/>
    <col min="4" max="4" width="14.5" customWidth="1"/>
    <col min="5" max="5" width="15.83203125" customWidth="1"/>
    <col min="6" max="6" width="14.5" customWidth="1"/>
    <col min="7" max="7" width="13.5" customWidth="1"/>
    <col min="8" max="8" width="11.83203125" customWidth="1"/>
  </cols>
  <sheetData>
    <row r="2" spans="2:13" ht="16" thickBot="1"/>
    <row r="3" spans="2:13" ht="24" customHeight="1" thickBot="1">
      <c r="B3" s="96" t="s">
        <v>38</v>
      </c>
      <c r="C3" s="97"/>
      <c r="D3" s="97"/>
      <c r="E3" s="97"/>
      <c r="F3" s="97"/>
      <c r="G3" s="97"/>
      <c r="H3" s="98"/>
    </row>
    <row r="4" spans="2:13" ht="36" customHeight="1" thickBot="1">
      <c r="B4" s="109" t="s">
        <v>41</v>
      </c>
      <c r="C4" s="110"/>
      <c r="D4" s="107" t="s">
        <v>22</v>
      </c>
      <c r="E4" s="108"/>
      <c r="F4" s="108"/>
      <c r="G4" s="111" t="s">
        <v>27</v>
      </c>
      <c r="H4" s="112"/>
      <c r="M4" s="10"/>
    </row>
    <row r="5" spans="2:13" ht="37" thickBot="1">
      <c r="B5" s="113" t="s">
        <v>0</v>
      </c>
      <c r="C5" s="114"/>
      <c r="D5" s="8" t="s">
        <v>24</v>
      </c>
      <c r="E5" s="2" t="s">
        <v>37</v>
      </c>
      <c r="F5" s="3" t="s">
        <v>31</v>
      </c>
      <c r="G5" s="64" t="s">
        <v>28</v>
      </c>
      <c r="H5" s="5" t="s">
        <v>1</v>
      </c>
    </row>
    <row r="6" spans="2:13" ht="16" thickBot="1">
      <c r="B6" s="87" t="s">
        <v>32</v>
      </c>
      <c r="C6" s="88"/>
      <c r="D6" s="9">
        <v>2037.34</v>
      </c>
      <c r="E6" s="118">
        <v>2037.34</v>
      </c>
      <c r="F6" s="4">
        <v>2047.34</v>
      </c>
      <c r="G6" s="65">
        <f>F46+2000</f>
        <v>2335.2799999999997</v>
      </c>
      <c r="H6" s="7"/>
    </row>
    <row r="7" spans="2:13" ht="24" customHeight="1" thickBot="1">
      <c r="B7" s="87" t="s">
        <v>21</v>
      </c>
      <c r="C7" s="88"/>
      <c r="D7" s="23">
        <v>2</v>
      </c>
      <c r="E7" s="1">
        <f>0.07+0.09+0.11+0.1+0.1+0.1+0.11+0.11</f>
        <v>0.78999999999999992</v>
      </c>
      <c r="F7" s="4">
        <v>1.19</v>
      </c>
      <c r="G7" s="66">
        <v>2</v>
      </c>
      <c r="H7" s="13"/>
    </row>
    <row r="8" spans="2:13" ht="36" customHeight="1" thickBot="1">
      <c r="B8" s="87" t="s">
        <v>23</v>
      </c>
      <c r="C8" s="88"/>
      <c r="D8" s="23">
        <f>32*48</f>
        <v>1536</v>
      </c>
      <c r="E8" s="1">
        <f>(31*48)+ 50</f>
        <v>1538</v>
      </c>
      <c r="F8" s="4">
        <f>E8+48</f>
        <v>1586</v>
      </c>
      <c r="G8" s="23"/>
      <c r="H8" s="63"/>
    </row>
    <row r="9" spans="2:13" ht="24" customHeight="1" thickBot="1">
      <c r="B9" s="87" t="s">
        <v>34</v>
      </c>
      <c r="C9" s="88"/>
      <c r="D9" s="23">
        <f>20*((D8/32)/6)</f>
        <v>160</v>
      </c>
      <c r="E9" s="1">
        <v>160</v>
      </c>
      <c r="F9" s="4">
        <v>160</v>
      </c>
      <c r="G9" s="23"/>
      <c r="H9" s="63"/>
    </row>
    <row r="10" spans="2:13" ht="24" customHeight="1" thickBot="1">
      <c r="B10" s="73" t="s">
        <v>33</v>
      </c>
      <c r="C10" s="74"/>
      <c r="D10" s="60"/>
      <c r="E10" s="61"/>
      <c r="F10" s="62"/>
      <c r="G10" s="67">
        <f>(48*32)</f>
        <v>1536</v>
      </c>
      <c r="H10" s="12"/>
    </row>
    <row r="11" spans="2:13" ht="24" customHeight="1" thickBot="1">
      <c r="B11" s="73" t="s">
        <v>35</v>
      </c>
      <c r="C11" s="74"/>
      <c r="D11" s="60"/>
      <c r="E11" s="61"/>
      <c r="F11" s="62"/>
      <c r="G11" s="60">
        <f>20*((G10/32)/6)</f>
        <v>160</v>
      </c>
      <c r="H11" s="12"/>
    </row>
    <row r="12" spans="2:13" ht="24" customHeight="1" thickBot="1">
      <c r="B12" s="75" t="s">
        <v>29</v>
      </c>
      <c r="C12" s="76"/>
      <c r="D12" s="60"/>
      <c r="E12" s="61"/>
      <c r="F12" s="62"/>
      <c r="G12" s="60">
        <v>0</v>
      </c>
      <c r="H12" s="12"/>
    </row>
    <row r="13" spans="2:13" ht="16" thickBot="1">
      <c r="B13" s="90"/>
      <c r="C13" s="91"/>
      <c r="D13" s="24"/>
      <c r="E13" s="1"/>
      <c r="F13" s="4"/>
      <c r="G13" s="65"/>
      <c r="H13" s="12"/>
    </row>
    <row r="14" spans="2:13" ht="16" thickBot="1">
      <c r="B14" s="87" t="s">
        <v>2</v>
      </c>
      <c r="C14" s="88"/>
      <c r="D14" s="23">
        <f>SUM(D7:D9)</f>
        <v>1698</v>
      </c>
      <c r="E14" s="14">
        <f>SUM(E7:E9)</f>
        <v>1698.79</v>
      </c>
      <c r="F14" s="15">
        <f>SUM(F7:F9)</f>
        <v>1747.19</v>
      </c>
      <c r="G14" s="60">
        <f>SUM(G10:G12)</f>
        <v>1696</v>
      </c>
      <c r="H14" s="12"/>
    </row>
    <row r="15" spans="2:13" ht="16" thickBot="1">
      <c r="B15" s="83" t="s">
        <v>3</v>
      </c>
      <c r="C15" s="84"/>
      <c r="D15" s="21">
        <f>D6+D14</f>
        <v>3735.34</v>
      </c>
      <c r="E15" s="25">
        <f>E6+E14</f>
        <v>3736.13</v>
      </c>
      <c r="F15" s="16">
        <f>F6+F14</f>
        <v>3794.5299999999997</v>
      </c>
      <c r="G15" s="68">
        <f>G6+G14</f>
        <v>4031.2799999999997</v>
      </c>
      <c r="H15" s="27"/>
    </row>
    <row r="16" spans="2:13" ht="16" thickBot="1">
      <c r="B16" s="81"/>
      <c r="C16" s="82"/>
      <c r="D16" s="28"/>
      <c r="E16" s="29"/>
      <c r="F16" s="17"/>
      <c r="G16" s="30"/>
      <c r="H16" s="31"/>
    </row>
    <row r="17" spans="2:8" ht="16" thickBot="1">
      <c r="B17" s="85" t="s">
        <v>4</v>
      </c>
      <c r="C17" s="86"/>
      <c r="D17" s="32"/>
      <c r="E17" s="33"/>
      <c r="F17" s="18"/>
      <c r="G17" s="34"/>
      <c r="H17" s="35"/>
    </row>
    <row r="18" spans="2:8" ht="16" thickBot="1">
      <c r="B18" s="87" t="s">
        <v>5</v>
      </c>
      <c r="C18" s="88"/>
      <c r="D18" s="57">
        <v>360</v>
      </c>
      <c r="E18" s="118">
        <v>0</v>
      </c>
      <c r="F18" s="4">
        <v>356</v>
      </c>
      <c r="G18" s="6">
        <v>356</v>
      </c>
      <c r="H18" s="12">
        <v>-4</v>
      </c>
    </row>
    <row r="19" spans="2:8" ht="16" thickBot="1">
      <c r="B19" s="103" t="s">
        <v>20</v>
      </c>
      <c r="C19" s="104"/>
      <c r="D19" s="57">
        <v>0</v>
      </c>
      <c r="E19" s="118">
        <v>1.5</v>
      </c>
      <c r="F19" s="4">
        <v>1.5</v>
      </c>
      <c r="G19" s="6">
        <v>100</v>
      </c>
      <c r="H19" s="54">
        <v>100</v>
      </c>
    </row>
    <row r="20" spans="2:8" ht="16" thickBot="1">
      <c r="B20" s="89" t="s">
        <v>39</v>
      </c>
      <c r="C20" s="88"/>
      <c r="D20" s="57">
        <v>175</v>
      </c>
      <c r="E20" s="118">
        <f>92 + 15.5</f>
        <v>107.5</v>
      </c>
      <c r="F20" s="4">
        <v>175</v>
      </c>
      <c r="G20" s="6">
        <v>175</v>
      </c>
      <c r="H20" s="12">
        <v>0</v>
      </c>
    </row>
    <row r="21" spans="2:8" ht="16" thickBot="1">
      <c r="B21" s="89" t="s">
        <v>25</v>
      </c>
      <c r="C21" s="88"/>
      <c r="D21" s="57">
        <v>0</v>
      </c>
      <c r="E21" s="118">
        <v>34.950000000000003</v>
      </c>
      <c r="F21" s="4">
        <f>45+E21</f>
        <v>79.95</v>
      </c>
      <c r="G21" s="6">
        <v>45</v>
      </c>
      <c r="H21" s="54">
        <v>45</v>
      </c>
    </row>
    <row r="22" spans="2:8" ht="16" thickBot="1">
      <c r="B22" s="89" t="s">
        <v>36</v>
      </c>
      <c r="C22" s="88"/>
      <c r="D22" s="57">
        <v>50</v>
      </c>
      <c r="E22" s="118">
        <v>7.84</v>
      </c>
      <c r="F22" s="4">
        <v>50</v>
      </c>
      <c r="G22" s="6">
        <v>50</v>
      </c>
      <c r="H22" s="12">
        <v>0</v>
      </c>
    </row>
    <row r="23" spans="2:8" ht="16" thickBot="1">
      <c r="B23" s="87" t="s">
        <v>6</v>
      </c>
      <c r="C23" s="88"/>
      <c r="D23" s="57">
        <v>50</v>
      </c>
      <c r="E23" s="118">
        <v>16.100000000000001</v>
      </c>
      <c r="F23" s="4">
        <v>32.200000000000003</v>
      </c>
      <c r="G23" s="6">
        <v>149.9</v>
      </c>
      <c r="H23" s="54">
        <v>149.9</v>
      </c>
    </row>
    <row r="24" spans="2:8" ht="16" thickBot="1">
      <c r="B24" s="90"/>
      <c r="C24" s="91"/>
      <c r="D24" s="58"/>
      <c r="E24" s="33"/>
      <c r="F24" s="18"/>
      <c r="G24" s="34"/>
      <c r="H24" s="35"/>
    </row>
    <row r="25" spans="2:8" ht="16" thickBot="1">
      <c r="B25" s="83" t="s">
        <v>7</v>
      </c>
      <c r="C25" s="84"/>
      <c r="D25" s="59">
        <f>SUM(D18:D23)</f>
        <v>635</v>
      </c>
      <c r="E25" s="25">
        <f>SUM(E18:E23)</f>
        <v>167.89</v>
      </c>
      <c r="F25" s="16">
        <f>SUM(F18:F23)</f>
        <v>694.65000000000009</v>
      </c>
      <c r="G25" s="26">
        <f>SUM(G18:G23)</f>
        <v>875.9</v>
      </c>
      <c r="H25" s="13">
        <v>0</v>
      </c>
    </row>
    <row r="26" spans="2:8" ht="16" thickBot="1">
      <c r="B26" s="81"/>
      <c r="C26" s="82"/>
      <c r="D26" s="28"/>
      <c r="E26" s="29"/>
      <c r="F26" s="17"/>
      <c r="G26" s="71"/>
      <c r="H26" s="72"/>
    </row>
    <row r="27" spans="2:8" ht="16" thickBot="1">
      <c r="B27" s="85" t="s">
        <v>8</v>
      </c>
      <c r="C27" s="86"/>
      <c r="D27" s="32"/>
      <c r="E27" s="33"/>
      <c r="F27" s="18"/>
      <c r="G27" s="34"/>
      <c r="H27" s="35"/>
    </row>
    <row r="28" spans="2:8" ht="16" thickBot="1">
      <c r="B28" s="87" t="s">
        <v>9</v>
      </c>
      <c r="C28" s="88"/>
      <c r="D28" s="23">
        <v>500</v>
      </c>
      <c r="E28" s="1">
        <v>104.6</v>
      </c>
      <c r="F28" s="4">
        <v>104.6</v>
      </c>
      <c r="G28" s="6">
        <v>400</v>
      </c>
      <c r="H28" s="12">
        <v>-100</v>
      </c>
    </row>
    <row r="29" spans="2:8" ht="16" thickBot="1">
      <c r="B29" s="90"/>
      <c r="C29" s="91"/>
      <c r="D29" s="32"/>
      <c r="E29" s="33"/>
      <c r="F29" s="18"/>
      <c r="G29" s="34"/>
      <c r="H29" s="36"/>
    </row>
    <row r="30" spans="2:8" ht="16" thickBot="1">
      <c r="B30" s="83" t="s">
        <v>10</v>
      </c>
      <c r="C30" s="84"/>
      <c r="D30" s="21">
        <f>D28</f>
        <v>500</v>
      </c>
      <c r="E30" s="25">
        <v>104.6</v>
      </c>
      <c r="F30" s="16">
        <v>104.6</v>
      </c>
      <c r="G30" s="26">
        <f t="shared" ref="G30:H30" si="0">G28</f>
        <v>400</v>
      </c>
      <c r="H30" s="37">
        <f t="shared" si="0"/>
        <v>-100</v>
      </c>
    </row>
    <row r="31" spans="2:8" ht="16" thickBot="1">
      <c r="B31" s="81"/>
      <c r="C31" s="82"/>
      <c r="D31" s="28"/>
      <c r="E31" s="29"/>
      <c r="F31" s="17"/>
      <c r="G31" s="30"/>
      <c r="H31" s="31"/>
    </row>
    <row r="32" spans="2:8" ht="16" thickBot="1">
      <c r="B32" s="85" t="s">
        <v>11</v>
      </c>
      <c r="C32" s="86"/>
      <c r="D32" s="32"/>
      <c r="E32" s="33"/>
      <c r="F32" s="18"/>
      <c r="G32" s="34"/>
      <c r="H32" s="35"/>
    </row>
    <row r="33" spans="2:8" ht="16" thickBot="1">
      <c r="B33" s="87" t="s">
        <v>12</v>
      </c>
      <c r="C33" s="88"/>
      <c r="D33" s="23">
        <v>10</v>
      </c>
      <c r="E33" s="1">
        <v>10</v>
      </c>
      <c r="F33" s="4">
        <v>10</v>
      </c>
      <c r="G33" s="6">
        <v>10</v>
      </c>
      <c r="H33" s="12">
        <v>0</v>
      </c>
    </row>
    <row r="34" spans="2:8" ht="16" thickBot="1">
      <c r="B34" s="87" t="s">
        <v>13</v>
      </c>
      <c r="C34" s="88"/>
      <c r="D34" s="23">
        <v>50</v>
      </c>
      <c r="E34" s="1">
        <v>50</v>
      </c>
      <c r="F34" s="4">
        <v>50</v>
      </c>
      <c r="G34" s="6">
        <v>50</v>
      </c>
      <c r="H34" s="12">
        <v>0</v>
      </c>
    </row>
    <row r="35" spans="2:8" ht="16" thickBot="1">
      <c r="B35" s="87" t="s">
        <v>14</v>
      </c>
      <c r="C35" s="88"/>
      <c r="D35" s="23">
        <v>600</v>
      </c>
      <c r="E35" s="1">
        <v>450</v>
      </c>
      <c r="F35" s="4">
        <v>600</v>
      </c>
      <c r="G35" s="6">
        <v>600</v>
      </c>
      <c r="H35" s="38"/>
    </row>
    <row r="36" spans="2:8" ht="16" thickBot="1">
      <c r="B36" s="39"/>
      <c r="C36" s="40"/>
      <c r="D36" s="23"/>
      <c r="E36" s="1"/>
      <c r="F36" s="4"/>
      <c r="G36" s="6"/>
      <c r="H36" s="38"/>
    </row>
    <row r="37" spans="2:8" ht="16" thickBot="1">
      <c r="B37" s="105" t="s">
        <v>15</v>
      </c>
      <c r="C37" s="106"/>
      <c r="D37" s="41">
        <f>SUM(D33:D35)</f>
        <v>660</v>
      </c>
      <c r="E37" s="19">
        <f t="shared" ref="E37:G37" si="1">SUM(E33:E35)</f>
        <v>510</v>
      </c>
      <c r="F37" s="19">
        <f t="shared" si="1"/>
        <v>660</v>
      </c>
      <c r="G37" s="42">
        <f t="shared" si="1"/>
        <v>660</v>
      </c>
      <c r="H37" s="13">
        <v>0</v>
      </c>
    </row>
    <row r="38" spans="2:8" ht="16" thickBot="1">
      <c r="B38" s="101"/>
      <c r="C38" s="102"/>
      <c r="D38" s="43"/>
      <c r="E38" s="11"/>
      <c r="F38" s="20"/>
      <c r="G38" s="69"/>
      <c r="H38" s="70"/>
    </row>
    <row r="39" spans="2:8" ht="16" thickBot="1">
      <c r="B39" s="99" t="s">
        <v>26</v>
      </c>
      <c r="C39" s="100"/>
      <c r="D39" s="23"/>
      <c r="E39" s="1"/>
      <c r="F39" s="4"/>
      <c r="G39" s="6"/>
      <c r="H39" s="44"/>
    </row>
    <row r="40" spans="2:8" ht="16" thickBot="1">
      <c r="B40" s="103" t="s">
        <v>17</v>
      </c>
      <c r="C40" s="104"/>
      <c r="D40" s="23">
        <v>2000</v>
      </c>
      <c r="E40" s="14">
        <v>2000</v>
      </c>
      <c r="F40" s="15">
        <v>2000</v>
      </c>
      <c r="G40" s="6">
        <v>0</v>
      </c>
      <c r="H40" s="55">
        <v>-2000</v>
      </c>
    </row>
    <row r="41" spans="2:8" ht="16" thickBot="1">
      <c r="B41" s="90"/>
      <c r="C41" s="91"/>
      <c r="D41" s="32"/>
      <c r="E41" s="33"/>
      <c r="F41" s="18"/>
      <c r="G41" s="34"/>
      <c r="H41" s="36"/>
    </row>
    <row r="42" spans="2:8" ht="16" thickBot="1">
      <c r="B42" s="83" t="s">
        <v>19</v>
      </c>
      <c r="C42" s="84"/>
      <c r="D42" s="21">
        <v>2000</v>
      </c>
      <c r="E42" s="21">
        <v>2000</v>
      </c>
      <c r="F42" s="21">
        <v>2000</v>
      </c>
      <c r="G42" s="45">
        <f t="shared" ref="G42:H42" si="2">G40</f>
        <v>0</v>
      </c>
      <c r="H42" s="56">
        <f t="shared" si="2"/>
        <v>-2000</v>
      </c>
    </row>
    <row r="43" spans="2:8" ht="16" thickBot="1">
      <c r="B43" s="81"/>
      <c r="C43" s="82"/>
      <c r="D43" s="28"/>
      <c r="E43" s="115"/>
      <c r="F43" s="117"/>
      <c r="G43" s="30"/>
      <c r="H43" s="31"/>
    </row>
    <row r="44" spans="2:8" ht="16" thickBot="1">
      <c r="B44" s="77" t="s">
        <v>18</v>
      </c>
      <c r="C44" s="78"/>
      <c r="D44" s="21">
        <f>D25+D30+D37+D42</f>
        <v>3795</v>
      </c>
      <c r="E44" s="116">
        <f>E25+E30+E37+E42</f>
        <v>2782.49</v>
      </c>
      <c r="F44" s="116">
        <f>F25+F30+F37+F42</f>
        <v>3459.25</v>
      </c>
      <c r="G44" s="26">
        <f>G25+G30+G37+G42</f>
        <v>1935.9</v>
      </c>
      <c r="H44" s="46">
        <f t="shared" ref="H44" si="3">H25+H30+H42</f>
        <v>-2100</v>
      </c>
    </row>
    <row r="45" spans="2:8" ht="22" customHeight="1" thickBot="1">
      <c r="B45" s="79" t="s">
        <v>30</v>
      </c>
      <c r="C45" s="80"/>
      <c r="D45" s="47"/>
      <c r="E45" s="47"/>
      <c r="F45" s="47"/>
      <c r="G45" s="47">
        <v>2000</v>
      </c>
      <c r="H45" s="48"/>
    </row>
    <row r="46" spans="2:8" ht="23" customHeight="1" thickBot="1">
      <c r="B46" s="77" t="s">
        <v>16</v>
      </c>
      <c r="C46" s="78"/>
      <c r="D46" s="49">
        <f>D15-D44</f>
        <v>-59.659999999999854</v>
      </c>
      <c r="E46" s="50">
        <f>E15-E44</f>
        <v>953.64000000000033</v>
      </c>
      <c r="F46" s="22">
        <f>F15-F44</f>
        <v>335.27999999999975</v>
      </c>
      <c r="G46" s="51">
        <f>G15-G44-G45</f>
        <v>95.379999999999654</v>
      </c>
      <c r="H46" s="52"/>
    </row>
    <row r="47" spans="2:8" ht="16" thickBot="1">
      <c r="B47" s="81"/>
      <c r="C47" s="92"/>
      <c r="D47" s="53"/>
      <c r="E47" s="53"/>
      <c r="F47" s="53"/>
      <c r="G47" s="53"/>
      <c r="H47" s="29"/>
    </row>
    <row r="48" spans="2:8" ht="36" customHeight="1" thickBot="1">
      <c r="B48" s="93" t="s">
        <v>40</v>
      </c>
      <c r="C48" s="94"/>
      <c r="D48" s="94"/>
      <c r="E48" s="94"/>
      <c r="F48" s="94"/>
      <c r="G48" s="94"/>
      <c r="H48" s="95"/>
    </row>
  </sheetData>
  <mergeCells count="47">
    <mergeCell ref="B3:H3"/>
    <mergeCell ref="B39:C39"/>
    <mergeCell ref="B38:C38"/>
    <mergeCell ref="B40:C40"/>
    <mergeCell ref="B37:C37"/>
    <mergeCell ref="B19:C19"/>
    <mergeCell ref="D4:F4"/>
    <mergeCell ref="B4:C4"/>
    <mergeCell ref="G4:H4"/>
    <mergeCell ref="B5:C5"/>
    <mergeCell ref="B6:C6"/>
    <mergeCell ref="B7:C7"/>
    <mergeCell ref="B8:C8"/>
    <mergeCell ref="B9:C9"/>
    <mergeCell ref="B13:C13"/>
    <mergeCell ref="B14:C14"/>
    <mergeCell ref="B46:C46"/>
    <mergeCell ref="B47:C47"/>
    <mergeCell ref="B48:H48"/>
    <mergeCell ref="B43:C43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1:C41"/>
    <mergeCell ref="B42:C42"/>
    <mergeCell ref="B10:C10"/>
    <mergeCell ref="B11:C11"/>
    <mergeCell ref="B12:C12"/>
    <mergeCell ref="B44:C44"/>
    <mergeCell ref="B45:C45"/>
    <mergeCell ref="B26:C26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5:C25"/>
  </mergeCells>
  <phoneticPr fontId="10" type="noConversion"/>
  <pageMargins left="0.75" right="0.75" top="1" bottom="1" header="0.5" footer="0.5"/>
  <pageSetup scale="6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Peter Day</cp:lastModifiedBy>
  <cp:lastPrinted>2020-09-23T15:15:10Z</cp:lastPrinted>
  <dcterms:created xsi:type="dcterms:W3CDTF">2019-08-06T18:07:00Z</dcterms:created>
  <dcterms:modified xsi:type="dcterms:W3CDTF">2020-09-24T15:38:47Z</dcterms:modified>
</cp:coreProperties>
</file>